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<sst xmlns="http://schemas.openxmlformats.org/spreadsheetml/2006/main" count="47" uniqueCount="41">
  <si>
    <t>Tabela para calculo de % de cura</t>
  </si>
  <si>
    <t>Calculo de salmoura (Equilíbrio)</t>
  </si>
  <si>
    <t>Calculo de salinidade pós maturação</t>
  </si>
  <si>
    <t>% nitrito de sodio (NaNO2) no Mix</t>
  </si>
  <si>
    <t>Salinidade final desejada</t>
  </si>
  <si>
    <t>Peso incial da carne (g)</t>
  </si>
  <si>
    <t>&lt;&lt;&lt;</t>
  </si>
  <si>
    <t>PPM de Nitrito de sodio desejado (Limite de 150PPM)</t>
  </si>
  <si>
    <t>Peso da carne (g)</t>
  </si>
  <si>
    <t>% de perda de peso desejada</t>
  </si>
  <si>
    <t>% nitrato de sodio (NaNO3) no Mix</t>
  </si>
  <si>
    <t>Quantidade utilizada de agua (g)</t>
  </si>
  <si>
    <t>Peso final da carne (g)</t>
  </si>
  <si>
    <t>Gramas de Nitrito de sodio/Kg de Mix</t>
  </si>
  <si>
    <t>Quantidade de sal de cura a ser inserida (g)</t>
  </si>
  <si>
    <t>Salinidade final da carne</t>
  </si>
  <si>
    <t>Miligramas de Nitrito de sodio/Kg de Mix</t>
  </si>
  <si>
    <t>Quantidade de nitrito de sodio presente na cura (g)</t>
  </si>
  <si>
    <t>Quantidade final de cloreto de sodio / 100g (mg)</t>
  </si>
  <si>
    <t>Gramas de Nitrato de sodio/Kg de Mix</t>
  </si>
  <si>
    <t>Quantidade de nitrato de sodio presente na cura (g)</t>
  </si>
  <si>
    <t>Valores de referancia (Sadia.com.br)</t>
  </si>
  <si>
    <t>Miligramas de Nitrato de sodio/Kg de Mix</t>
  </si>
  <si>
    <t>Quantidade de cloreto de sodio presente na cura (g)</t>
  </si>
  <si>
    <t>Presunto cozido / 100g (mg)</t>
  </si>
  <si>
    <t>PPM de Nitrato de sodio/Kg de Mix (Limite de 300PPM)</t>
  </si>
  <si>
    <t>Quantidade de cloreto de sodio a ser adicionada (g)</t>
  </si>
  <si>
    <t>Bacon / 100g (mg)</t>
  </si>
  <si>
    <t>Salame italiano / 100g (mg)</t>
  </si>
  <si>
    <t>% a ser usada na receita</t>
  </si>
  <si>
    <t>Leitura da salinidade inicial deve ser de</t>
  </si>
  <si>
    <t>Presunto Tipo Parma / 100g (mg)</t>
  </si>
  <si>
    <t>FORMULAS e CONCEITOS</t>
  </si>
  <si>
    <t>Quantidade de nitrito de sodio na carne pós salmoura (g)</t>
  </si>
  <si>
    <t>1kg = 1000g = 1.000.000mg</t>
  </si>
  <si>
    <t>1mg = 1 parte em 1 milão de mg = 1PPM</t>
  </si>
  <si>
    <t>Quantidade de nitrato de sodio na carne pós salmoura (g)</t>
  </si>
  <si>
    <t>ppm = mass solute (mg) ÷ mass solution (kg)</t>
  </si>
  <si>
    <t>mass solute (mg) = ppm × mass solution (kg)</t>
  </si>
  <si>
    <t>Quantidade de cloreto de sodio na carne pós salmoura (g)</t>
  </si>
  <si>
    <t>% do Mix = PPM ÷ Mg de Nitrito/kg de Mix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</si>
</sst>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b/>
      <i/>
      <sz val="14.0"/>
    </font>
    <font/>
    <font>
      <b/>
      <i/>
      <sz val="14.0"/>
      <name val="Arial"/>
    </font>
    <font>
      <sz val="10.0"/>
      <name val="Arial"/>
    </font>
    <font>
      <b/>
    </font>
    <font>
      <b/>
      <sz val="10.0"/>
      <name val="Arial"/>
    </font>
    <font>
      <name val="Arial"/>
    </font>
    <font>
      <b/>
      <name val="Arial"/>
    </font>
    <font>
      <b/>
      <sz val="14.0"/>
    </font>
    <font>
      <b/>
      <sz val="11.0"/>
      <color rgb="FF000000"/>
      <name val="Calibri"/>
    </font>
    <font>
      <sz val="11.0"/>
      <color rgb="FF000000"/>
      <name val="Calibri"/>
    </font>
    <font>
      <sz val="11.0"/>
      <name val="Calibri"/>
    </font>
    <font>
      <b/>
      <sz val="11.0"/>
      <color rgb="FFFF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  <fill>
      <patternFill patternType="solid">
        <fgColor rgb="FFF9CB9C"/>
        <bgColor rgb="FFF9CB9C"/>
      </patternFill>
    </fill>
    <fill>
      <patternFill patternType="solid">
        <fgColor rgb="FFD0E0E3"/>
        <bgColor rgb="FFD0E0E3"/>
      </patternFill>
    </fill>
    <fill>
      <patternFill patternType="solid">
        <fgColor rgb="FFE06666"/>
        <bgColor rgb="FFE06666"/>
      </patternFill>
    </fill>
  </fills>
  <borders count="7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top style="thick">
        <color rgb="FF000000"/>
      </top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3" fontId="3" numFmtId="0" xfId="0" applyAlignment="1" applyBorder="1" applyFill="1" applyFon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4" numFmtId="0" xfId="0" applyFont="1"/>
    <xf borderId="2" fillId="4" fontId="2" numFmtId="0" xfId="0" applyAlignment="1" applyBorder="1" applyFill="1" applyFont="1">
      <alignment horizontal="center" readingOrder="0"/>
    </xf>
    <xf borderId="2" fillId="4" fontId="4" numFmtId="0" xfId="0" applyAlignment="1" applyBorder="1" applyFont="1">
      <alignment horizontal="center" readingOrder="0"/>
    </xf>
    <xf borderId="2" fillId="5" fontId="2" numFmtId="0" xfId="0" applyAlignment="1" applyBorder="1" applyFill="1" applyFont="1">
      <alignment horizontal="center" readingOrder="0"/>
    </xf>
    <xf borderId="3" fillId="4" fontId="5" numFmtId="10" xfId="0" applyAlignment="1" applyBorder="1" applyFont="1" applyNumberFormat="1">
      <alignment horizontal="center" readingOrder="0"/>
    </xf>
    <xf borderId="0" fillId="0" fontId="2" numFmtId="0" xfId="0" applyAlignment="1" applyFont="1">
      <alignment readingOrder="0"/>
    </xf>
    <xf borderId="3" fillId="4" fontId="6" numFmtId="10" xfId="0" applyAlignment="1" applyBorder="1" applyFont="1" applyNumberFormat="1">
      <alignment horizontal="center" readingOrder="0"/>
    </xf>
    <xf borderId="3" fillId="5" fontId="5" numFmtId="0" xfId="0" applyAlignment="1" applyBorder="1" applyFont="1">
      <alignment horizontal="center"/>
    </xf>
    <xf borderId="2" fillId="6" fontId="2" numFmtId="0" xfId="0" applyAlignment="1" applyBorder="1" applyFill="1" applyFont="1">
      <alignment horizontal="center" readingOrder="0"/>
    </xf>
    <xf borderId="4" fillId="6" fontId="4" numFmtId="0" xfId="0" applyAlignment="1" applyBorder="1" applyFont="1">
      <alignment horizontal="center" readingOrder="0"/>
    </xf>
    <xf borderId="2" fillId="4" fontId="2" numFmtId="0" xfId="0" applyAlignment="1" applyBorder="1" applyFont="1">
      <alignment horizontal="center" readingOrder="0" shrinkToFit="0" wrapText="1"/>
    </xf>
    <xf borderId="3" fillId="6" fontId="5" numFmtId="0" xfId="0" applyAlignment="1" applyBorder="1" applyFont="1">
      <alignment horizontal="center" readingOrder="0"/>
    </xf>
    <xf borderId="5" fillId="6" fontId="6" numFmtId="0" xfId="0" applyAlignment="1" applyBorder="1" applyFont="1">
      <alignment horizontal="center" readingOrder="0"/>
    </xf>
    <xf borderId="3" fillId="4" fontId="5" numFmtId="10" xfId="0" applyAlignment="1" applyBorder="1" applyFont="1" applyNumberFormat="1">
      <alignment horizontal="center" readingOrder="0" shrinkToFit="0" wrapText="1"/>
    </xf>
    <xf borderId="2" fillId="7" fontId="2" numFmtId="0" xfId="0" applyAlignment="1" applyBorder="1" applyFill="1" applyFont="1">
      <alignment horizontal="center" readingOrder="0"/>
    </xf>
    <xf borderId="2" fillId="7" fontId="4" numFmtId="0" xfId="0" applyAlignment="1" applyBorder="1" applyFont="1">
      <alignment horizontal="center" readingOrder="0"/>
    </xf>
    <xf borderId="2" fillId="8" fontId="2" numFmtId="0" xfId="0" applyAlignment="1" applyBorder="1" applyFill="1" applyFont="1">
      <alignment horizontal="center" readingOrder="0" shrinkToFit="0" wrapText="1"/>
    </xf>
    <xf borderId="3" fillId="7" fontId="5" numFmtId="10" xfId="0" applyAlignment="1" applyBorder="1" applyFont="1" applyNumberFormat="1">
      <alignment horizontal="center" readingOrder="0"/>
    </xf>
    <xf borderId="3" fillId="7" fontId="6" numFmtId="0" xfId="0" applyAlignment="1" applyBorder="1" applyFont="1">
      <alignment horizontal="center" readingOrder="0"/>
    </xf>
    <xf borderId="3" fillId="8" fontId="5" numFmtId="0" xfId="0" applyAlignment="1" applyBorder="1" applyFont="1">
      <alignment horizontal="center" shrinkToFit="0" wrapText="1"/>
    </xf>
    <xf borderId="4" fillId="9" fontId="4" numFmtId="0" xfId="0" applyAlignment="1" applyBorder="1" applyFill="1" applyFont="1">
      <alignment horizontal="center" readingOrder="0"/>
    </xf>
    <xf borderId="2" fillId="10" fontId="2" numFmtId="0" xfId="0" applyAlignment="1" applyBorder="1" applyFill="1" applyFont="1">
      <alignment horizontal="center" readingOrder="0" shrinkToFit="0" wrapText="1"/>
    </xf>
    <xf borderId="5" fillId="9" fontId="6" numFmtId="2" xfId="0" applyAlignment="1" applyBorder="1" applyFont="1" applyNumberFormat="1">
      <alignment horizontal="center"/>
    </xf>
    <xf borderId="3" fillId="10" fontId="5" numFmtId="10" xfId="0" applyAlignment="1" applyBorder="1" applyFont="1" applyNumberFormat="1">
      <alignment horizontal="center" shrinkToFit="0" wrapText="1"/>
    </xf>
    <xf borderId="4" fillId="8" fontId="2" numFmtId="0" xfId="0" applyAlignment="1" applyBorder="1" applyFont="1">
      <alignment horizontal="center" readingOrder="0"/>
    </xf>
    <xf borderId="2" fillId="5" fontId="4" numFmtId="0" xfId="0" applyAlignment="1" applyBorder="1" applyFont="1">
      <alignment horizontal="center" readingOrder="0"/>
    </xf>
    <xf borderId="3" fillId="8" fontId="5" numFmtId="0" xfId="0" applyAlignment="1" applyBorder="1" applyFont="1">
      <alignment horizontal="center"/>
    </xf>
    <xf borderId="3" fillId="5" fontId="6" numFmtId="2" xfId="0" applyAlignment="1" applyBorder="1" applyFont="1" applyNumberFormat="1">
      <alignment horizontal="center"/>
    </xf>
    <xf borderId="2" fillId="8" fontId="4" numFmtId="0" xfId="0" applyAlignment="1" applyBorder="1" applyFont="1">
      <alignment horizontal="center" readingOrder="0"/>
    </xf>
    <xf borderId="0" fillId="0" fontId="2" numFmtId="0" xfId="0" applyAlignment="1" applyFont="1">
      <alignment horizontal="center" shrinkToFit="0" wrapText="1"/>
    </xf>
    <xf borderId="3" fillId="8" fontId="6" numFmtId="2" xfId="0" applyAlignment="1" applyBorder="1" applyFont="1" applyNumberFormat="1">
      <alignment horizontal="center"/>
    </xf>
    <xf borderId="6" fillId="11" fontId="5" numFmtId="0" xfId="0" applyAlignment="1" applyBorder="1" applyFill="1" applyFont="1">
      <alignment horizontal="center" readingOrder="0" shrinkToFit="0" wrapText="1"/>
    </xf>
    <xf borderId="6" fillId="11" fontId="2" numFmtId="0" xfId="0" applyAlignment="1" applyBorder="1" applyFont="1">
      <alignment horizontal="center" readingOrder="0"/>
    </xf>
    <xf borderId="3" fillId="11" fontId="2" numFmtId="0" xfId="0" applyAlignment="1" applyBorder="1" applyFont="1">
      <alignment horizontal="center" readingOrder="0"/>
    </xf>
    <xf borderId="2" fillId="5" fontId="7" numFmtId="0" xfId="0" applyAlignment="1" applyBorder="1" applyFont="1">
      <alignment horizontal="center" readingOrder="0" vertical="bottom"/>
    </xf>
    <xf borderId="4" fillId="12" fontId="0" numFmtId="0" xfId="0" applyAlignment="1" applyBorder="1" applyFill="1" applyFont="1">
      <alignment horizontal="center" readingOrder="0"/>
    </xf>
    <xf borderId="3" fillId="5" fontId="8" numFmtId="0" xfId="0" applyAlignment="1" applyBorder="1" applyFont="1">
      <alignment horizontal="center" vertical="bottom"/>
    </xf>
    <xf borderId="3" fillId="12" fontId="6" numFmtId="2" xfId="0" applyAlignment="1" applyBorder="1" applyFont="1" applyNumberFormat="1">
      <alignment horizontal="center"/>
    </xf>
    <xf borderId="5" fillId="11" fontId="2" numFmtId="0" xfId="0" applyAlignment="1" applyBorder="1" applyFont="1">
      <alignment horizontal="center" readingOrder="0" shrinkToFit="0" wrapText="1"/>
    </xf>
    <xf borderId="5" fillId="11" fontId="2" numFmtId="0" xfId="0" applyAlignment="1" applyBorder="1" applyFont="1">
      <alignment horizontal="center" readingOrder="0"/>
    </xf>
    <xf borderId="2" fillId="9" fontId="2" numFmtId="0" xfId="0" applyAlignment="1" applyBorder="1" applyFont="1">
      <alignment horizontal="center" readingOrder="0"/>
    </xf>
    <xf borderId="2" fillId="10" fontId="2" numFmtId="0" xfId="0" applyAlignment="1" applyBorder="1" applyFont="1">
      <alignment horizontal="center" readingOrder="0"/>
    </xf>
    <xf borderId="6" fillId="11" fontId="2" numFmtId="0" xfId="0" applyAlignment="1" applyBorder="1" applyFont="1">
      <alignment horizontal="center" readingOrder="0" shrinkToFit="0" wrapText="1"/>
    </xf>
    <xf borderId="3" fillId="9" fontId="9" numFmtId="10" xfId="0" applyAlignment="1" applyBorder="1" applyFont="1" applyNumberFormat="1">
      <alignment horizontal="center"/>
    </xf>
    <xf borderId="3" fillId="10" fontId="9" numFmtId="10" xfId="0" applyAlignment="1" applyBorder="1" applyFont="1" applyNumberFormat="1">
      <alignment horizontal="center"/>
    </xf>
    <xf borderId="3" fillId="11" fontId="2" numFmtId="0" xfId="0" applyAlignment="1" applyBorder="1" applyFont="1">
      <alignment horizontal="center" readingOrder="0" shrinkToFit="0" wrapText="1"/>
    </xf>
    <xf borderId="2" fillId="11" fontId="5" numFmtId="0" xfId="0" applyAlignment="1" applyBorder="1" applyFont="1">
      <alignment readingOrder="0"/>
    </xf>
    <xf borderId="5" fillId="11" fontId="2" numFmtId="0" xfId="0" applyAlignment="1" applyBorder="1" applyFont="1">
      <alignment readingOrder="0"/>
    </xf>
    <xf borderId="0" fillId="0" fontId="10" numFmtId="0" xfId="0" applyAlignment="1" applyFont="1">
      <alignment vertical="bottom"/>
    </xf>
    <xf borderId="0" fillId="0" fontId="10" numFmtId="0" xfId="0" applyAlignment="1" applyFont="1">
      <alignment horizontal="right" vertical="bottom"/>
    </xf>
    <xf borderId="0" fillId="0" fontId="11" numFmtId="0" xfId="0" applyAlignment="1" applyFont="1">
      <alignment vertical="bottom"/>
    </xf>
    <xf borderId="0" fillId="0" fontId="12" numFmtId="0" xfId="0" applyAlignment="1" applyFont="1">
      <alignment vertical="bottom"/>
    </xf>
    <xf borderId="0" fillId="0" fontId="11" numFmtId="0" xfId="0" applyAlignment="1" applyFont="1">
      <alignment horizontal="right" vertical="bottom"/>
    </xf>
    <xf borderId="3" fillId="11" fontId="2" numFmtId="0" xfId="0" applyAlignment="1" applyBorder="1" applyFont="1">
      <alignment readingOrder="0"/>
    </xf>
    <xf borderId="0" fillId="0" fontId="11" numFmtId="49" xfId="0" applyAlignment="1" applyFont="1" applyNumberFormat="1">
      <alignment horizontal="right" vertical="bottom"/>
    </xf>
    <xf borderId="0" fillId="0" fontId="13" numFmtId="0" xfId="0" applyAlignment="1" applyFont="1">
      <alignment vertical="bottom"/>
    </xf>
    <xf borderId="0" fillId="0" fontId="13" numFmtId="49" xfId="0" applyAlignment="1" applyFont="1" applyNumberFormat="1">
      <alignment horizontal="right" vertical="bottom"/>
    </xf>
    <xf borderId="0" fillId="0" fontId="13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2.71"/>
    <col customWidth="1" min="2" max="2" width="7.0"/>
    <col customWidth="1" min="3" max="3" width="50.14"/>
    <col customWidth="1" min="4" max="4" width="5.86"/>
    <col customWidth="1" min="5" max="5" width="50.0"/>
    <col customWidth="1" min="6" max="6" width="6.14"/>
    <col customWidth="1" min="7" max="7" width="46.86"/>
    <col customWidth="1" min="8" max="8" width="8.0"/>
  </cols>
  <sheetData>
    <row r="1" ht="46.5" customHeight="1">
      <c r="A1" s="1" t="s">
        <v>0</v>
      </c>
      <c r="B1" s="2"/>
      <c r="C1" s="3" t="s">
        <v>1</v>
      </c>
      <c r="D1" s="4"/>
      <c r="E1" s="3" t="s">
        <v>2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>
      <c r="C2" s="5"/>
      <c r="D2" s="5"/>
    </row>
    <row r="3">
      <c r="A3" s="6" t="s">
        <v>3</v>
      </c>
      <c r="C3" s="7" t="s">
        <v>4</v>
      </c>
      <c r="E3" s="8" t="s">
        <v>5</v>
      </c>
    </row>
    <row r="4">
      <c r="A4" s="9">
        <v>0.06</v>
      </c>
      <c r="B4" s="10" t="s">
        <v>6</v>
      </c>
      <c r="C4" s="11">
        <v>0.0175</v>
      </c>
      <c r="D4" s="10" t="s">
        <v>6</v>
      </c>
      <c r="E4" s="12">
        <f>C6</f>
        <v>1000</v>
      </c>
    </row>
    <row r="5">
      <c r="A5" s="13" t="s">
        <v>7</v>
      </c>
      <c r="C5" s="14" t="s">
        <v>8</v>
      </c>
      <c r="E5" s="15" t="s">
        <v>9</v>
      </c>
    </row>
    <row r="6">
      <c r="A6" s="16">
        <v>150.0</v>
      </c>
      <c r="B6" s="10" t="s">
        <v>6</v>
      </c>
      <c r="C6" s="17">
        <v>1000.0</v>
      </c>
      <c r="D6" s="10" t="s">
        <v>6</v>
      </c>
      <c r="E6" s="18">
        <v>0.3</v>
      </c>
      <c r="F6" s="10" t="s">
        <v>6</v>
      </c>
    </row>
    <row r="7">
      <c r="A7" s="19" t="s">
        <v>10</v>
      </c>
      <c r="C7" s="20" t="s">
        <v>11</v>
      </c>
      <c r="E7" s="21" t="s">
        <v>12</v>
      </c>
    </row>
    <row r="8">
      <c r="A8" s="22">
        <v>0.04</v>
      </c>
      <c r="B8" s="10" t="s">
        <v>6</v>
      </c>
      <c r="C8" s="23">
        <v>1000.0</v>
      </c>
      <c r="D8" s="10" t="s">
        <v>6</v>
      </c>
      <c r="E8" s="24">
        <f>E4-(E4*E6)</f>
        <v>700</v>
      </c>
    </row>
    <row r="9">
      <c r="A9" s="8" t="s">
        <v>13</v>
      </c>
      <c r="C9" s="25" t="s">
        <v>14</v>
      </c>
      <c r="E9" s="26" t="s">
        <v>15</v>
      </c>
    </row>
    <row r="10">
      <c r="A10" s="12">
        <f>1000*A4</f>
        <v>60</v>
      </c>
      <c r="C10" s="27">
        <f>(C6+C8)*A22</f>
        <v>5</v>
      </c>
      <c r="E10" s="28">
        <f>C29/E8</f>
        <v>0.025</v>
      </c>
    </row>
    <row r="11">
      <c r="A11" s="29" t="s">
        <v>16</v>
      </c>
      <c r="C11" s="30" t="s">
        <v>17</v>
      </c>
      <c r="E11" s="30" t="s">
        <v>18</v>
      </c>
    </row>
    <row r="12">
      <c r="A12" s="31">
        <f>1000*A10</f>
        <v>60000</v>
      </c>
      <c r="C12" s="32">
        <f>C10*A4</f>
        <v>0.3</v>
      </c>
      <c r="E12" s="32">
        <f>((C29/E8)*100)*1000</f>
        <v>2500</v>
      </c>
    </row>
    <row r="13">
      <c r="A13" s="8" t="s">
        <v>19</v>
      </c>
      <c r="C13" s="33" t="s">
        <v>20</v>
      </c>
      <c r="E13" s="34"/>
    </row>
    <row r="14" ht="18.75" customHeight="1">
      <c r="A14" s="12">
        <f>1000*A8</f>
        <v>40</v>
      </c>
      <c r="C14" s="35">
        <f>C10*A8</f>
        <v>0.2</v>
      </c>
      <c r="E14" s="36" t="s">
        <v>21</v>
      </c>
    </row>
    <row r="15">
      <c r="A15" s="29" t="s">
        <v>22</v>
      </c>
      <c r="C15" s="30" t="s">
        <v>23</v>
      </c>
      <c r="E15" s="37" t="s">
        <v>24</v>
      </c>
    </row>
    <row r="16">
      <c r="A16" s="31">
        <f>1000*A14</f>
        <v>40000</v>
      </c>
      <c r="C16" s="32">
        <f>C10-C12-C14</f>
        <v>4.5</v>
      </c>
      <c r="E16" s="38">
        <v>725.0</v>
      </c>
    </row>
    <row r="17">
      <c r="A17" s="39" t="s">
        <v>25</v>
      </c>
      <c r="C17" s="40" t="s">
        <v>26</v>
      </c>
      <c r="E17" s="37" t="s">
        <v>27</v>
      </c>
    </row>
    <row r="18">
      <c r="A18" s="41">
        <f>A16/1000</f>
        <v>40</v>
      </c>
      <c r="C18" s="42">
        <f>((C6+C8)*C4)-C16</f>
        <v>30.5</v>
      </c>
      <c r="E18" s="38">
        <v>1080.0</v>
      </c>
    </row>
    <row r="19">
      <c r="E19" s="43" t="s">
        <v>28</v>
      </c>
    </row>
    <row r="20">
      <c r="E20" s="44">
        <v>1612.0</v>
      </c>
    </row>
    <row r="21">
      <c r="A21" s="45" t="s">
        <v>29</v>
      </c>
      <c r="C21" s="46" t="s">
        <v>30</v>
      </c>
      <c r="E21" s="47" t="s">
        <v>31</v>
      </c>
    </row>
    <row r="22">
      <c r="A22" s="48">
        <f>A6/A12</f>
        <v>0.0025</v>
      </c>
      <c r="C22" s="49">
        <f>((C18+C16)/C8)</f>
        <v>0.035</v>
      </c>
      <c r="E22" s="50">
        <v>2425.0</v>
      </c>
    </row>
    <row r="24">
      <c r="A24" s="51" t="s">
        <v>32</v>
      </c>
      <c r="C24" s="30" t="s">
        <v>33</v>
      </c>
    </row>
    <row r="25">
      <c r="A25" s="52" t="s">
        <v>34</v>
      </c>
      <c r="C25" s="32">
        <f>C12/(C8+C6)*C6</f>
        <v>0.15</v>
      </c>
      <c r="D25" s="53"/>
      <c r="E25" s="54"/>
      <c r="F25" s="55"/>
      <c r="G25" s="55"/>
    </row>
    <row r="26">
      <c r="A26" s="52" t="s">
        <v>35</v>
      </c>
      <c r="C26" s="33" t="s">
        <v>36</v>
      </c>
      <c r="D26" s="56"/>
      <c r="E26" s="56"/>
      <c r="F26" s="56"/>
      <c r="G26" s="56"/>
    </row>
    <row r="27">
      <c r="A27" s="52" t="s">
        <v>37</v>
      </c>
      <c r="C27" s="35">
        <f>C14/(C6+C8)*C6</f>
        <v>0.1</v>
      </c>
      <c r="D27" s="55"/>
      <c r="E27" s="57"/>
      <c r="F27" s="57"/>
      <c r="G27" s="56"/>
    </row>
    <row r="28">
      <c r="A28" s="52" t="s">
        <v>38</v>
      </c>
      <c r="C28" s="30" t="s">
        <v>39</v>
      </c>
      <c r="D28" s="55"/>
      <c r="E28" s="57"/>
      <c r="F28" s="57"/>
      <c r="G28" s="56"/>
    </row>
    <row r="29">
      <c r="A29" s="58" t="s">
        <v>40</v>
      </c>
      <c r="C29" s="32">
        <f>(C18+C16)/(C8+C6)*C6</f>
        <v>17.5</v>
      </c>
      <c r="D29" s="55"/>
      <c r="E29" s="59"/>
      <c r="F29" s="57"/>
      <c r="G29" s="56"/>
    </row>
    <row r="30">
      <c r="D30" s="60"/>
      <c r="E30" s="61"/>
      <c r="F30" s="62"/>
      <c r="G30" s="55"/>
    </row>
  </sheetData>
  <drawing r:id="rId1"/>
</worksheet>
</file>